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ONTABILIDAD FINANCIERA II 2020\Transacciones en moneda extranjera\"/>
    </mc:Choice>
  </mc:AlternateContent>
  <bookViews>
    <workbookView xWindow="0" yWindow="0" windowWidth="21600" windowHeight="9630" activeTab="2"/>
  </bookViews>
  <sheets>
    <sheet name="LIBRO DIARIO" sheetId="2" r:id="rId1"/>
    <sheet name="CUENTA T" sheetId="3" r:id="rId2"/>
    <sheet name="BALANCE DE PRUEBA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C7" i="4"/>
  <c r="D18" i="4"/>
  <c r="C7" i="3"/>
  <c r="C25" i="3"/>
  <c r="E18" i="3"/>
  <c r="H25" i="3"/>
  <c r="K25" i="3"/>
  <c r="K6" i="3"/>
  <c r="F17" i="3"/>
  <c r="F16" i="3"/>
  <c r="L16" i="3"/>
  <c r="I16" i="3"/>
  <c r="C6" i="3"/>
  <c r="B16" i="3"/>
  <c r="K4" i="3"/>
  <c r="I5" i="3"/>
  <c r="C5" i="3"/>
  <c r="H4" i="3"/>
  <c r="D48" i="2"/>
  <c r="D47" i="2"/>
  <c r="C46" i="2"/>
  <c r="C44" i="2"/>
  <c r="D38" i="2"/>
  <c r="C37" i="2"/>
  <c r="D32" i="2"/>
  <c r="D31" i="2"/>
  <c r="C30" i="2"/>
  <c r="C16" i="2"/>
  <c r="C17" i="2" s="1"/>
  <c r="C9" i="2"/>
  <c r="C18" i="4" l="1"/>
  <c r="H27" i="3"/>
  <c r="E27" i="3"/>
  <c r="E28" i="3" s="1"/>
  <c r="C27" i="3"/>
  <c r="C28" i="3" s="1"/>
  <c r="F20" i="3"/>
  <c r="E20" i="3"/>
  <c r="K11" i="3"/>
  <c r="I11" i="3"/>
  <c r="H11" i="3"/>
  <c r="C11" i="3"/>
  <c r="I20" i="3"/>
  <c r="C9" i="4" l="1"/>
  <c r="K27" i="3"/>
  <c r="K28" i="3" s="1"/>
  <c r="B20" i="3"/>
  <c r="B11" i="3"/>
  <c r="B12" i="3" s="1"/>
  <c r="D10" i="2"/>
  <c r="K20" i="3" l="1"/>
  <c r="L20" i="3"/>
  <c r="D18" i="2"/>
  <c r="B5" i="4" l="1"/>
  <c r="D17" i="4"/>
  <c r="C20" i="3"/>
  <c r="B21" i="3" s="1"/>
  <c r="F11" i="3"/>
  <c r="F12" i="3" s="1"/>
  <c r="D13" i="4" s="1"/>
  <c r="K12" i="3" l="1"/>
  <c r="H12" i="3"/>
  <c r="C6" i="4" s="1"/>
  <c r="I21" i="3"/>
  <c r="D15" i="4" s="1"/>
  <c r="C11" i="4"/>
  <c r="C10" i="4"/>
  <c r="H28" i="3"/>
  <c r="C12" i="4" s="1"/>
  <c r="F21" i="3" l="1"/>
  <c r="D14" i="4" s="1"/>
  <c r="L21" i="3"/>
  <c r="D16" i="4" s="1"/>
  <c r="D24" i="2" l="1"/>
  <c r="D25" i="2" s="1"/>
  <c r="C5" i="4" l="1"/>
  <c r="D21" i="4" l="1"/>
</calcChain>
</file>

<file path=xl/sharedStrings.xml><?xml version="1.0" encoding="utf-8"?>
<sst xmlns="http://schemas.openxmlformats.org/spreadsheetml/2006/main" count="96" uniqueCount="52">
  <si>
    <t>Debitos</t>
  </si>
  <si>
    <t>Créditos</t>
  </si>
  <si>
    <t>Bancolombia</t>
  </si>
  <si>
    <t xml:space="preserve">inventario  </t>
  </si>
  <si>
    <t>iva descontable importacion</t>
  </si>
  <si>
    <t>Proveedor del exterior</t>
  </si>
  <si>
    <t>retencion en  la fuente</t>
  </si>
  <si>
    <t>costos y gastos por pagar</t>
  </si>
  <si>
    <t>proveedor del exterior</t>
  </si>
  <si>
    <t>iva descontable en gasto</t>
  </si>
  <si>
    <t xml:space="preserve">gasto comisión </t>
  </si>
  <si>
    <t>BANCOLOMBIA</t>
  </si>
  <si>
    <t>DEBITOS</t>
  </si>
  <si>
    <t>CREDITOS</t>
  </si>
  <si>
    <t>ANTICIPO PROVEEDOR</t>
  </si>
  <si>
    <t>INVENTARIO DE MERCANCIA</t>
  </si>
  <si>
    <t>IVA DESCONTABLE EN IMPORTACIONES</t>
  </si>
  <si>
    <t>PROVEEDOR EN EL EXTRANJERO</t>
  </si>
  <si>
    <t>COSTOS Y GASTOS POR PAGAR</t>
  </si>
  <si>
    <t>GASTO CAMBIO DE MONEDA</t>
  </si>
  <si>
    <t>INGRESO CAMBIO DE MONEDA</t>
  </si>
  <si>
    <t>GASTO COMISION</t>
  </si>
  <si>
    <t>IVA DESCONTABLE EN GASTOS</t>
  </si>
  <si>
    <t>ANTICIPO A PROVEEDOR</t>
  </si>
  <si>
    <t>IVA DESCONTABLE IMPORTACION</t>
  </si>
  <si>
    <t>GASTOS INTERESES</t>
  </si>
  <si>
    <t>GASTOS CAMBIO DE MONEDA</t>
  </si>
  <si>
    <t>PROVEEDORES DEL EXTERIOR</t>
  </si>
  <si>
    <t>RETENCION EN LA FUENTE POR PAGAR</t>
  </si>
  <si>
    <t>BALANCE DE PRUEBA</t>
  </si>
  <si>
    <t>inventario  de mercancía</t>
  </si>
  <si>
    <t>noviembre 28-2017</t>
  </si>
  <si>
    <t>Anticipo Proveedor Exterior</t>
  </si>
  <si>
    <t xml:space="preserve">Bancos </t>
  </si>
  <si>
    <t xml:space="preserve"> ANTICIPO </t>
  </si>
  <si>
    <t>LIQUIDACION DE IVA - ARANCEL</t>
  </si>
  <si>
    <t>CAUSACION DE LOS GASTO DE INTERMEDIACION</t>
  </si>
  <si>
    <t>ACTIVACION DE LA MERCANCIA</t>
  </si>
  <si>
    <t>inventario   de Mercancía</t>
  </si>
  <si>
    <t>CAMBIO DE MONEDA PARTIDA MONETARIA</t>
  </si>
  <si>
    <t>PAGO DE LA DEUDA DEL EXTERIOR</t>
  </si>
  <si>
    <t xml:space="preserve">SALDO INICIALES </t>
  </si>
  <si>
    <t xml:space="preserve">BANCOS </t>
  </si>
  <si>
    <t xml:space="preserve">APORTE DE CAPITAL </t>
  </si>
  <si>
    <t>APORTE DE CAPITAL</t>
  </si>
  <si>
    <t>diciembre 05-2017</t>
  </si>
  <si>
    <t>diciembre  28-2017</t>
  </si>
  <si>
    <t>diciembre 28-2017</t>
  </si>
  <si>
    <t>Diciembre  31-2017</t>
  </si>
  <si>
    <t>Gasto cambio de moneda</t>
  </si>
  <si>
    <t>ENERO 03-2018</t>
  </si>
  <si>
    <t>ingreso cambio de moneda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</si>
</sst>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&quot;$&quot;\ #,##0"/>
    <numFmt numFmtId="166" formatCode="[$$-240A]\ 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0" xfId="0" applyBorder="1"/>
    <xf numFmtId="164" fontId="0" fillId="0" borderId="0" xfId="0" applyNumberFormat="1"/>
    <xf numFmtId="1" fontId="0" fillId="0" borderId="1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1" fillId="2" borderId="1" xfId="0" applyNumberFormat="1" applyFont="1" applyFill="1" applyBorder="1"/>
    <xf numFmtId="1" fontId="0" fillId="0" borderId="3" xfId="0" applyNumberFormat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7" fontId="0" fillId="0" borderId="0" xfId="0" applyNumberFormat="1" applyAlignment="1">
      <alignment horizontal="center"/>
    </xf>
    <xf numFmtId="0" fontId="4" fillId="0" borderId="6" xfId="1" applyFont="1" applyFill="1" applyBorder="1"/>
    <xf numFmtId="0" fontId="4" fillId="0" borderId="7" xfId="1" applyFont="1" applyFill="1" applyBorder="1"/>
    <xf numFmtId="165" fontId="4" fillId="0" borderId="0" xfId="1" applyNumberFormat="1" applyFont="1" applyFill="1"/>
    <xf numFmtId="3" fontId="4" fillId="0" borderId="4" xfId="1" applyNumberFormat="1" applyFont="1" applyFill="1" applyBorder="1"/>
    <xf numFmtId="165" fontId="4" fillId="0" borderId="1" xfId="1" applyNumberFormat="1" applyFont="1" applyFill="1" applyBorder="1"/>
    <xf numFmtId="165" fontId="4" fillId="0" borderId="0" xfId="1" applyNumberFormat="1" applyFont="1" applyFill="1" applyBorder="1"/>
    <xf numFmtId="0" fontId="4" fillId="0" borderId="0" xfId="1" applyFont="1" applyFill="1"/>
    <xf numFmtId="164" fontId="4" fillId="0" borderId="8" xfId="1" applyNumberFormat="1" applyFont="1" applyFill="1" applyBorder="1"/>
    <xf numFmtId="164" fontId="5" fillId="0" borderId="0" xfId="0" applyNumberFormat="1" applyFont="1" applyFill="1" applyBorder="1"/>
    <xf numFmtId="3" fontId="4" fillId="0" borderId="0" xfId="1" applyNumberFormat="1" applyFont="1" applyFill="1" applyBorder="1"/>
    <xf numFmtId="0" fontId="4" fillId="0" borderId="0" xfId="1" applyFont="1" applyFill="1" applyBorder="1"/>
    <xf numFmtId="164" fontId="4" fillId="0" borderId="0" xfId="1" applyNumberFormat="1" applyFont="1" applyFill="1" applyBorder="1"/>
    <xf numFmtId="165" fontId="0" fillId="0" borderId="0" xfId="0" applyNumberFormat="1"/>
    <xf numFmtId="166" fontId="0" fillId="0" borderId="1" xfId="0" applyNumberFormat="1" applyBorder="1"/>
    <xf numFmtId="0" fontId="0" fillId="0" borderId="2" xfId="0" applyBorder="1"/>
    <xf numFmtId="166" fontId="0" fillId="0" borderId="2" xfId="0" applyNumberFormat="1" applyBorder="1"/>
    <xf numFmtId="0" fontId="1" fillId="3" borderId="1" xfId="0" applyFont="1" applyFill="1" applyBorder="1"/>
    <xf numFmtId="0" fontId="0" fillId="3" borderId="9" xfId="0" applyFill="1" applyBorder="1"/>
    <xf numFmtId="166" fontId="0" fillId="3" borderId="10" xfId="0" applyNumberFormat="1" applyFill="1" applyBorder="1"/>
    <xf numFmtId="166" fontId="0" fillId="3" borderId="7" xfId="0" applyNumberFormat="1" applyFill="1" applyBorder="1"/>
    <xf numFmtId="166" fontId="0" fillId="0" borderId="0" xfId="0" applyNumberFormat="1"/>
    <xf numFmtId="164" fontId="4" fillId="0" borderId="4" xfId="1" applyNumberFormat="1" applyFont="1" applyFill="1" applyBorder="1"/>
    <xf numFmtId="164" fontId="0" fillId="0" borderId="0" xfId="0" applyNumberFormat="1" applyBorder="1"/>
    <xf numFmtId="1" fontId="1" fillId="2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4" fillId="0" borderId="4" xfId="1" applyNumberFormat="1" applyFont="1" applyFill="1" applyBorder="1"/>
    <xf numFmtId="3" fontId="4" fillId="0" borderId="11" xfId="1" applyNumberFormat="1" applyFont="1" applyFill="1" applyBorder="1"/>
    <xf numFmtId="0" fontId="0" fillId="0" borderId="0" xfId="0" applyFill="1"/>
    <xf numFmtId="0" fontId="1" fillId="0" borderId="0" xfId="0" applyFont="1"/>
    <xf numFmtId="164" fontId="1" fillId="0" borderId="0" xfId="0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9"/>
  <sheetViews>
    <sheetView workbookViewId="0">
      <selection activeCell="C44" sqref="C44"/>
    </sheetView>
  </sheetViews>
  <sheetFormatPr baseColWidth="10" defaultRowHeight="15" x14ac:dyDescent="0.25"/>
  <cols>
    <col min="1" max="1" width="2.42578125" customWidth="1"/>
    <col min="2" max="2" width="44.85546875" customWidth="1"/>
    <col min="3" max="3" width="21" customWidth="1"/>
    <col min="4" max="4" width="19.42578125" customWidth="1"/>
  </cols>
  <sheetData>
    <row r="2" spans="2:4" x14ac:dyDescent="0.25">
      <c r="B2" s="45" t="s">
        <v>41</v>
      </c>
      <c r="C2" s="40"/>
    </row>
    <row r="3" spans="2:4" x14ac:dyDescent="0.25">
      <c r="B3" s="45" t="s">
        <v>42</v>
      </c>
      <c r="C3" s="46">
        <v>90000000</v>
      </c>
    </row>
    <row r="4" spans="2:4" x14ac:dyDescent="0.25">
      <c r="B4" s="45" t="s">
        <v>43</v>
      </c>
      <c r="C4" s="46">
        <v>90000000</v>
      </c>
    </row>
    <row r="6" spans="2:4" x14ac:dyDescent="0.25">
      <c r="B6" s="41" t="s">
        <v>34</v>
      </c>
    </row>
    <row r="7" spans="2:4" x14ac:dyDescent="0.25">
      <c r="B7" s="15" t="s">
        <v>45</v>
      </c>
    </row>
    <row r="8" spans="2:4" x14ac:dyDescent="0.25">
      <c r="B8" s="4"/>
      <c r="C8" s="5" t="s">
        <v>0</v>
      </c>
      <c r="D8" s="6" t="s">
        <v>1</v>
      </c>
    </row>
    <row r="9" spans="2:4" x14ac:dyDescent="0.25">
      <c r="B9" s="7" t="s">
        <v>32</v>
      </c>
      <c r="C9" s="8">
        <f>21000*3100</f>
        <v>65100000</v>
      </c>
      <c r="D9" s="8"/>
    </row>
    <row r="10" spans="2:4" x14ac:dyDescent="0.25">
      <c r="B10" s="7" t="s">
        <v>33</v>
      </c>
      <c r="C10" s="3"/>
      <c r="D10" s="8">
        <f>+C9</f>
        <v>65100000</v>
      </c>
    </row>
    <row r="11" spans="2:4" x14ac:dyDescent="0.25">
      <c r="B11" s="13"/>
    </row>
    <row r="12" spans="2:4" x14ac:dyDescent="0.25">
      <c r="B12" s="13"/>
    </row>
    <row r="13" spans="2:4" x14ac:dyDescent="0.25">
      <c r="B13" s="41" t="s">
        <v>35</v>
      </c>
    </row>
    <row r="14" spans="2:4" x14ac:dyDescent="0.25">
      <c r="B14" s="15" t="s">
        <v>46</v>
      </c>
    </row>
    <row r="15" spans="2:4" x14ac:dyDescent="0.25">
      <c r="B15" s="4"/>
      <c r="C15" s="5" t="s">
        <v>0</v>
      </c>
      <c r="D15" s="6" t="s">
        <v>1</v>
      </c>
    </row>
    <row r="16" spans="2:4" x14ac:dyDescent="0.25">
      <c r="B16" s="3" t="s">
        <v>30</v>
      </c>
      <c r="C16" s="8">
        <f>(25000*3050)*5%</f>
        <v>3812500</v>
      </c>
      <c r="D16" s="8"/>
    </row>
    <row r="17" spans="2:4" x14ac:dyDescent="0.25">
      <c r="B17" s="3" t="s">
        <v>4</v>
      </c>
      <c r="C17" s="8">
        <f>((25000*3050)+C16)*0.19</f>
        <v>15211875</v>
      </c>
      <c r="D17" s="8"/>
    </row>
    <row r="18" spans="2:4" x14ac:dyDescent="0.25">
      <c r="B18" s="10" t="s">
        <v>2</v>
      </c>
      <c r="C18" s="9"/>
      <c r="D18" s="11">
        <f>+C16+C17</f>
        <v>19024375</v>
      </c>
    </row>
    <row r="19" spans="2:4" x14ac:dyDescent="0.25">
      <c r="B19" s="14"/>
      <c r="C19" s="1"/>
      <c r="D19" s="1"/>
    </row>
    <row r="20" spans="2:4" x14ac:dyDescent="0.25">
      <c r="B20" s="40" t="s">
        <v>36</v>
      </c>
      <c r="C20" s="1"/>
      <c r="D20" s="1"/>
    </row>
    <row r="21" spans="2:4" x14ac:dyDescent="0.25">
      <c r="B21" s="15" t="s">
        <v>31</v>
      </c>
      <c r="C21" s="1"/>
      <c r="D21" s="1"/>
    </row>
    <row r="22" spans="2:4" x14ac:dyDescent="0.25">
      <c r="B22" s="4"/>
      <c r="C22" s="5" t="s">
        <v>0</v>
      </c>
      <c r="D22" s="6" t="s">
        <v>1</v>
      </c>
    </row>
    <row r="23" spans="2:4" x14ac:dyDescent="0.25">
      <c r="B23" s="3" t="s">
        <v>3</v>
      </c>
      <c r="C23" s="8">
        <v>850000</v>
      </c>
      <c r="D23" s="8"/>
    </row>
    <row r="24" spans="2:4" x14ac:dyDescent="0.25">
      <c r="B24" s="3" t="s">
        <v>6</v>
      </c>
      <c r="C24" s="8"/>
      <c r="D24" s="8">
        <f>+C23*0.04</f>
        <v>34000</v>
      </c>
    </row>
    <row r="25" spans="2:4" x14ac:dyDescent="0.25">
      <c r="B25" s="10" t="s">
        <v>7</v>
      </c>
      <c r="C25" s="9"/>
      <c r="D25" s="11">
        <f>+C23-D24</f>
        <v>816000</v>
      </c>
    </row>
    <row r="26" spans="2:4" s="1" customFormat="1" x14ac:dyDescent="0.25">
      <c r="B26" s="14"/>
      <c r="D26" s="38"/>
    </row>
    <row r="27" spans="2:4" s="1" customFormat="1" x14ac:dyDescent="0.25">
      <c r="B27" s="40" t="s">
        <v>37</v>
      </c>
      <c r="D27" s="38"/>
    </row>
    <row r="28" spans="2:4" s="1" customFormat="1" x14ac:dyDescent="0.25">
      <c r="B28" s="15" t="s">
        <v>47</v>
      </c>
      <c r="D28" s="38"/>
    </row>
    <row r="29" spans="2:4" x14ac:dyDescent="0.25">
      <c r="B29" s="4"/>
      <c r="C29" s="39" t="s">
        <v>0</v>
      </c>
      <c r="D29" s="6" t="s">
        <v>1</v>
      </c>
    </row>
    <row r="30" spans="2:4" x14ac:dyDescent="0.25">
      <c r="B30" s="3" t="s">
        <v>38</v>
      </c>
      <c r="C30" s="8">
        <f>21000*3100+4000*3050</f>
        <v>77300000</v>
      </c>
      <c r="D30" s="8"/>
    </row>
    <row r="31" spans="2:4" x14ac:dyDescent="0.25">
      <c r="B31" s="7" t="s">
        <v>32</v>
      </c>
      <c r="C31" s="8"/>
      <c r="D31" s="8">
        <f>21000*3100</f>
        <v>65100000</v>
      </c>
    </row>
    <row r="32" spans="2:4" x14ac:dyDescent="0.25">
      <c r="B32" s="10" t="s">
        <v>5</v>
      </c>
      <c r="C32" s="9"/>
      <c r="D32" s="11">
        <f>4000*3050</f>
        <v>12200000</v>
      </c>
    </row>
    <row r="33" spans="2:6" x14ac:dyDescent="0.25">
      <c r="B33" s="14"/>
      <c r="C33" s="1"/>
      <c r="D33" s="38"/>
    </row>
    <row r="34" spans="2:6" x14ac:dyDescent="0.25">
      <c r="B34" s="40" t="s">
        <v>39</v>
      </c>
    </row>
    <row r="35" spans="2:6" x14ac:dyDescent="0.25">
      <c r="B35" s="15" t="s">
        <v>48</v>
      </c>
    </row>
    <row r="36" spans="2:6" x14ac:dyDescent="0.25">
      <c r="B36" s="4"/>
      <c r="C36" s="5" t="s">
        <v>0</v>
      </c>
      <c r="D36" s="6" t="s">
        <v>1</v>
      </c>
    </row>
    <row r="37" spans="2:6" x14ac:dyDescent="0.25">
      <c r="B37" s="10" t="s">
        <v>49</v>
      </c>
      <c r="C37" s="8">
        <f>+(3300-3050)*4000</f>
        <v>1000000</v>
      </c>
      <c r="D37" s="8"/>
    </row>
    <row r="38" spans="2:6" x14ac:dyDescent="0.25">
      <c r="B38" s="10" t="s">
        <v>5</v>
      </c>
      <c r="C38" s="9"/>
      <c r="D38" s="8">
        <f>+(3300-3050)*4000</f>
        <v>1000000</v>
      </c>
    </row>
    <row r="41" spans="2:6" x14ac:dyDescent="0.25">
      <c r="B41" s="40" t="s">
        <v>40</v>
      </c>
    </row>
    <row r="42" spans="2:6" x14ac:dyDescent="0.25">
      <c r="B42" s="15" t="s">
        <v>50</v>
      </c>
    </row>
    <row r="43" spans="2:6" x14ac:dyDescent="0.25">
      <c r="B43" s="4"/>
      <c r="C43" s="5" t="s">
        <v>0</v>
      </c>
      <c r="D43" s="6" t="s">
        <v>1</v>
      </c>
    </row>
    <row r="44" spans="2:6" x14ac:dyDescent="0.25">
      <c r="B44" s="3" t="s">
        <v>8</v>
      </c>
      <c r="C44" s="8">
        <f>+D32+D38</f>
        <v>13200000</v>
      </c>
      <c r="D44" s="8"/>
    </row>
    <row r="45" spans="2:6" x14ac:dyDescent="0.25">
      <c r="B45" s="3" t="s">
        <v>10</v>
      </c>
      <c r="C45" s="8">
        <v>70000</v>
      </c>
      <c r="D45" s="8"/>
    </row>
    <row r="46" spans="2:6" x14ac:dyDescent="0.25">
      <c r="B46" s="10" t="s">
        <v>9</v>
      </c>
      <c r="C46" s="8">
        <f>+C45*0.19</f>
        <v>13300</v>
      </c>
      <c r="D46" s="9"/>
    </row>
    <row r="47" spans="2:6" x14ac:dyDescent="0.25">
      <c r="B47" s="10" t="s">
        <v>51</v>
      </c>
      <c r="C47" s="8"/>
      <c r="D47" s="8">
        <f>400*4000</f>
        <v>1600000</v>
      </c>
      <c r="F47" s="2"/>
    </row>
    <row r="48" spans="2:6" x14ac:dyDescent="0.25">
      <c r="B48" s="10" t="s">
        <v>2</v>
      </c>
      <c r="C48" s="9"/>
      <c r="D48" s="11">
        <f>2900*4000+70000+13300</f>
        <v>11683300</v>
      </c>
    </row>
    <row r="49" spans="2:2" x14ac:dyDescent="0.25">
      <c r="B49" s="1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9"/>
  <sheetViews>
    <sheetView workbookViewId="0">
      <selection activeCell="Q21" sqref="Q21"/>
    </sheetView>
  </sheetViews>
  <sheetFormatPr baseColWidth="10" defaultRowHeight="15" x14ac:dyDescent="0.25"/>
  <cols>
    <col min="1" max="1" width="2.7109375" customWidth="1"/>
    <col min="2" max="2" width="14.7109375" customWidth="1"/>
    <col min="3" max="3" width="14" customWidth="1"/>
    <col min="4" max="4" width="6.28515625" customWidth="1"/>
    <col min="5" max="5" width="13.85546875" customWidth="1"/>
    <col min="6" max="6" width="15" customWidth="1"/>
    <col min="7" max="7" width="5.42578125" customWidth="1"/>
    <col min="10" max="10" width="4.7109375" customWidth="1"/>
    <col min="11" max="11" width="13.42578125" bestFit="1" customWidth="1"/>
    <col min="13" max="13" width="4.140625" customWidth="1"/>
  </cols>
  <sheetData>
    <row r="2" spans="2:15" ht="27.75" customHeight="1" thickBot="1" x14ac:dyDescent="0.3">
      <c r="B2" s="48" t="s">
        <v>11</v>
      </c>
      <c r="C2" s="48"/>
      <c r="E2" s="48" t="s">
        <v>44</v>
      </c>
      <c r="F2" s="48"/>
      <c r="H2" s="48" t="s">
        <v>14</v>
      </c>
      <c r="I2" s="48"/>
      <c r="K2" s="48" t="s">
        <v>15</v>
      </c>
      <c r="L2" s="48"/>
    </row>
    <row r="3" spans="2:15" ht="15.75" thickBot="1" x14ac:dyDescent="0.3">
      <c r="B3" s="16" t="s">
        <v>12</v>
      </c>
      <c r="C3" s="17" t="s">
        <v>13</v>
      </c>
      <c r="E3" s="16" t="s">
        <v>12</v>
      </c>
      <c r="F3" s="17" t="s">
        <v>13</v>
      </c>
      <c r="H3" s="16" t="s">
        <v>12</v>
      </c>
      <c r="I3" s="17" t="s">
        <v>13</v>
      </c>
      <c r="K3" s="16" t="s">
        <v>12</v>
      </c>
      <c r="L3" s="17" t="s">
        <v>13</v>
      </c>
    </row>
    <row r="4" spans="2:15" x14ac:dyDescent="0.25">
      <c r="B4" s="23">
        <v>100000000</v>
      </c>
      <c r="C4" s="18"/>
      <c r="E4" s="23"/>
      <c r="F4" s="18">
        <v>100000000</v>
      </c>
      <c r="H4" s="23">
        <f>21000*3100</f>
        <v>65100000</v>
      </c>
      <c r="I4" s="18"/>
      <c r="K4" s="23">
        <f>+(25000*3050)*0.05</f>
        <v>3812500</v>
      </c>
      <c r="L4" s="18"/>
    </row>
    <row r="5" spans="2:15" x14ac:dyDescent="0.25">
      <c r="B5" s="19"/>
      <c r="C5" s="18">
        <f>21000*3100</f>
        <v>65100000</v>
      </c>
      <c r="E5" s="19"/>
      <c r="F5" s="18"/>
      <c r="H5" s="19"/>
      <c r="I5" s="18">
        <f>21000*3100</f>
        <v>65100000</v>
      </c>
      <c r="K5" s="19">
        <v>850000</v>
      </c>
      <c r="L5" s="18"/>
    </row>
    <row r="6" spans="2:15" x14ac:dyDescent="0.25">
      <c r="B6" s="19"/>
      <c r="C6" s="24">
        <f>+B16+K4</f>
        <v>19024375</v>
      </c>
      <c r="D6" s="1"/>
      <c r="E6" s="19"/>
      <c r="F6" s="24"/>
      <c r="H6" s="19"/>
      <c r="I6" s="24"/>
      <c r="K6" s="19">
        <f>21000*3100+4000*3050</f>
        <v>77300000</v>
      </c>
      <c r="L6" s="24"/>
    </row>
    <row r="7" spans="2:15" x14ac:dyDescent="0.25">
      <c r="B7" s="19"/>
      <c r="C7" s="18">
        <f>2900*4000+E25+H25</f>
        <v>11683300</v>
      </c>
      <c r="D7" s="1"/>
      <c r="E7" s="19"/>
      <c r="F7" s="18"/>
      <c r="H7" s="19"/>
      <c r="I7" s="18"/>
      <c r="K7" s="19"/>
      <c r="L7" s="18"/>
    </row>
    <row r="8" spans="2:15" x14ac:dyDescent="0.25">
      <c r="B8" s="19"/>
      <c r="C8" s="25"/>
      <c r="D8" s="1"/>
      <c r="E8" s="19"/>
      <c r="F8" s="25"/>
      <c r="H8" s="19"/>
      <c r="I8" s="25"/>
      <c r="K8" s="19"/>
      <c r="L8" s="25"/>
    </row>
    <row r="9" spans="2:15" x14ac:dyDescent="0.25">
      <c r="B9" s="19"/>
      <c r="C9" s="18"/>
      <c r="E9" s="19"/>
      <c r="F9" s="18"/>
      <c r="H9" s="19"/>
      <c r="I9" s="18"/>
      <c r="K9" s="19"/>
      <c r="L9" s="18"/>
    </row>
    <row r="10" spans="2:15" x14ac:dyDescent="0.25">
      <c r="B10" s="19"/>
      <c r="C10" s="18"/>
      <c r="E10" s="19"/>
      <c r="F10" s="18"/>
      <c r="H10" s="19"/>
      <c r="I10" s="18"/>
      <c r="K10" s="19"/>
      <c r="L10" s="18"/>
    </row>
    <row r="11" spans="2:15" x14ac:dyDescent="0.25">
      <c r="B11" s="20">
        <f>SUM(B4:B10)</f>
        <v>100000000</v>
      </c>
      <c r="C11" s="20">
        <f>SUM(C4:C10)</f>
        <v>95807675</v>
      </c>
      <c r="E11" s="20"/>
      <c r="F11" s="20">
        <f>SUM(F4:F10)</f>
        <v>100000000</v>
      </c>
      <c r="H11" s="20">
        <f>SUM(H4:H10)</f>
        <v>65100000</v>
      </c>
      <c r="I11" s="20">
        <f>SUM(I4:I10)</f>
        <v>65100000</v>
      </c>
      <c r="K11" s="20">
        <f>SUM(K4:K10)</f>
        <v>81962500</v>
      </c>
      <c r="L11" s="20"/>
    </row>
    <row r="12" spans="2:15" x14ac:dyDescent="0.25">
      <c r="B12" s="21">
        <f>+B11-C11</f>
        <v>4192325</v>
      </c>
      <c r="C12" s="22"/>
      <c r="E12" s="21"/>
      <c r="F12" s="18">
        <f>+F11</f>
        <v>100000000</v>
      </c>
      <c r="H12" s="21">
        <f>+H11-I11</f>
        <v>0</v>
      </c>
      <c r="I12" s="22"/>
      <c r="K12" s="21">
        <f>+K11-L11</f>
        <v>81962500</v>
      </c>
      <c r="L12" s="22"/>
    </row>
    <row r="13" spans="2:15" x14ac:dyDescent="0.25">
      <c r="B13" s="21"/>
      <c r="C13" s="22"/>
      <c r="E13" s="21"/>
      <c r="F13" s="18"/>
      <c r="H13" s="21"/>
      <c r="I13" s="22"/>
      <c r="K13" s="21"/>
      <c r="L13" s="22"/>
    </row>
    <row r="14" spans="2:15" ht="32.25" customHeight="1" thickBot="1" x14ac:dyDescent="0.3">
      <c r="B14" s="48" t="s">
        <v>16</v>
      </c>
      <c r="C14" s="48"/>
      <c r="E14" s="48" t="s">
        <v>17</v>
      </c>
      <c r="F14" s="48"/>
      <c r="H14" s="48" t="s">
        <v>28</v>
      </c>
      <c r="I14" s="48"/>
      <c r="K14" s="48" t="s">
        <v>18</v>
      </c>
      <c r="L14" s="48"/>
      <c r="N14" s="47"/>
      <c r="O14" s="47"/>
    </row>
    <row r="15" spans="2:15" ht="15.75" thickBot="1" x14ac:dyDescent="0.3">
      <c r="B15" s="16" t="s">
        <v>12</v>
      </c>
      <c r="C15" s="17" t="s">
        <v>13</v>
      </c>
      <c r="E15" s="16" t="s">
        <v>12</v>
      </c>
      <c r="F15" s="17" t="s">
        <v>13</v>
      </c>
      <c r="H15" s="16" t="s">
        <v>12</v>
      </c>
      <c r="I15" s="17" t="s">
        <v>13</v>
      </c>
      <c r="K15" s="16" t="s">
        <v>12</v>
      </c>
      <c r="L15" s="17" t="s">
        <v>13</v>
      </c>
      <c r="N15" s="26"/>
      <c r="O15" s="26"/>
    </row>
    <row r="16" spans="2:15" x14ac:dyDescent="0.25">
      <c r="B16" s="23">
        <f>((25000*3050)+K4)*0.19</f>
        <v>15211875</v>
      </c>
      <c r="C16" s="18"/>
      <c r="E16" s="23"/>
      <c r="F16" s="18">
        <f>4000*3050</f>
        <v>12200000</v>
      </c>
      <c r="H16" s="23"/>
      <c r="I16" s="18">
        <f>+K5*0.04</f>
        <v>34000</v>
      </c>
      <c r="K16" s="23"/>
      <c r="L16" s="18">
        <f>+K5-I16</f>
        <v>816000</v>
      </c>
      <c r="N16" s="27"/>
      <c r="O16" s="21"/>
    </row>
    <row r="17" spans="2:17" x14ac:dyDescent="0.25">
      <c r="B17" s="19"/>
      <c r="C17" s="18"/>
      <c r="E17" s="42"/>
      <c r="F17" s="18">
        <f>+(3300-3050)*4000</f>
        <v>1000000</v>
      </c>
      <c r="G17" s="44"/>
      <c r="H17" s="19"/>
      <c r="I17" s="18"/>
      <c r="K17" s="19"/>
      <c r="L17" s="18"/>
      <c r="N17" s="25"/>
      <c r="O17" s="21"/>
    </row>
    <row r="18" spans="2:17" x14ac:dyDescent="0.25">
      <c r="B18" s="19"/>
      <c r="C18" s="18"/>
      <c r="E18" s="42">
        <f>+F16+F17</f>
        <v>13200000</v>
      </c>
      <c r="F18" s="18"/>
      <c r="G18" s="44"/>
      <c r="H18" s="19"/>
      <c r="I18" s="18"/>
      <c r="K18" s="19"/>
      <c r="L18" s="18"/>
      <c r="N18" s="25"/>
      <c r="O18" s="21"/>
    </row>
    <row r="19" spans="2:17" x14ac:dyDescent="0.25">
      <c r="B19" s="19"/>
      <c r="C19" s="24"/>
      <c r="D19" s="1"/>
      <c r="E19" s="43"/>
      <c r="F19" s="24"/>
      <c r="G19" s="44"/>
      <c r="H19" s="19"/>
      <c r="I19" s="24"/>
      <c r="K19" s="19"/>
      <c r="L19" s="24"/>
      <c r="N19" s="25"/>
      <c r="O19" s="24"/>
      <c r="P19" s="21"/>
      <c r="Q19" s="28"/>
    </row>
    <row r="20" spans="2:17" x14ac:dyDescent="0.25">
      <c r="B20" s="20">
        <f>SUM(B16:B19)</f>
        <v>15211875</v>
      </c>
      <c r="C20" s="20">
        <f>SUM(C16:C19)</f>
        <v>0</v>
      </c>
      <c r="E20" s="20">
        <f>SUM(E16:E19)</f>
        <v>13200000</v>
      </c>
      <c r="F20" s="20">
        <f>SUM(F16:F19)</f>
        <v>13200000</v>
      </c>
      <c r="H20" s="20"/>
      <c r="I20" s="20">
        <f>SUM(I16:I19)</f>
        <v>34000</v>
      </c>
      <c r="K20" s="20">
        <f>SUM(K16:K19)</f>
        <v>0</v>
      </c>
      <c r="L20" s="20">
        <f>SUM(L16:L19)</f>
        <v>816000</v>
      </c>
      <c r="N20" s="21"/>
      <c r="O20" s="21"/>
      <c r="P20" s="21"/>
      <c r="Q20" s="2"/>
    </row>
    <row r="21" spans="2:17" x14ac:dyDescent="0.25">
      <c r="B21" s="21">
        <f>+B20-C20</f>
        <v>15211875</v>
      </c>
      <c r="C21" s="22"/>
      <c r="E21" s="21"/>
      <c r="F21" s="18">
        <f>+F20-E20</f>
        <v>0</v>
      </c>
      <c r="H21" s="21"/>
      <c r="I21" s="18">
        <f>+I20</f>
        <v>34000</v>
      </c>
      <c r="K21" s="21"/>
      <c r="L21" s="18">
        <f>+L20-K20</f>
        <v>816000</v>
      </c>
      <c r="N21" s="21"/>
      <c r="O21" s="26"/>
      <c r="P21" s="21"/>
    </row>
    <row r="22" spans="2:17" x14ac:dyDescent="0.25">
      <c r="B22" s="21"/>
      <c r="C22" s="22"/>
      <c r="E22" s="21"/>
      <c r="F22" s="18"/>
      <c r="H22" s="21"/>
      <c r="I22" s="18"/>
      <c r="K22" s="21"/>
      <c r="L22" s="18"/>
      <c r="N22" s="21"/>
      <c r="O22" s="21"/>
      <c r="P22" s="21"/>
      <c r="Q22" s="2"/>
    </row>
    <row r="23" spans="2:17" ht="18.75" customHeight="1" thickBot="1" x14ac:dyDescent="0.3">
      <c r="B23" s="48" t="s">
        <v>20</v>
      </c>
      <c r="C23" s="48"/>
      <c r="E23" s="48" t="s">
        <v>21</v>
      </c>
      <c r="F23" s="48"/>
      <c r="H23" s="48" t="s">
        <v>22</v>
      </c>
      <c r="I23" s="48"/>
      <c r="K23" s="48" t="s">
        <v>19</v>
      </c>
      <c r="L23" s="48"/>
      <c r="N23" s="47"/>
      <c r="O23" s="47"/>
    </row>
    <row r="24" spans="2:17" ht="15.75" thickBot="1" x14ac:dyDescent="0.3">
      <c r="B24" s="16" t="s">
        <v>12</v>
      </c>
      <c r="C24" s="17" t="s">
        <v>13</v>
      </c>
      <c r="E24" s="16" t="s">
        <v>12</v>
      </c>
      <c r="F24" s="17" t="s">
        <v>13</v>
      </c>
      <c r="H24" s="16" t="s">
        <v>12</v>
      </c>
      <c r="I24" s="17" t="s">
        <v>13</v>
      </c>
      <c r="K24" s="16" t="s">
        <v>12</v>
      </c>
      <c r="L24" s="17" t="s">
        <v>13</v>
      </c>
      <c r="N24" s="26"/>
      <c r="O24" s="26"/>
      <c r="Q24" s="28"/>
    </row>
    <row r="25" spans="2:17" x14ac:dyDescent="0.25">
      <c r="B25" s="23"/>
      <c r="C25" s="18">
        <f>+(3300-2900)*4000</f>
        <v>1600000</v>
      </c>
      <c r="D25" s="44"/>
      <c r="E25" s="23">
        <v>70000</v>
      </c>
      <c r="F25" s="18"/>
      <c r="G25" s="44"/>
      <c r="H25" s="23">
        <f>+E25*0.19</f>
        <v>13300</v>
      </c>
      <c r="I25" s="18"/>
      <c r="J25" s="44"/>
      <c r="K25" s="23">
        <f>(3300-3050)*4000</f>
        <v>1000000</v>
      </c>
      <c r="L25" s="18"/>
      <c r="N25" s="27"/>
      <c r="O25" s="21"/>
    </row>
    <row r="26" spans="2:17" x14ac:dyDescent="0.25">
      <c r="B26" s="37"/>
      <c r="C26" s="18"/>
      <c r="D26" s="44"/>
      <c r="E26" s="37"/>
      <c r="F26" s="18"/>
      <c r="G26" s="44"/>
      <c r="H26" s="37"/>
      <c r="I26" s="18"/>
      <c r="J26" s="44"/>
      <c r="K26" s="37"/>
      <c r="L26" s="18"/>
      <c r="N26" s="27"/>
      <c r="O26" s="21"/>
    </row>
    <row r="27" spans="2:17" x14ac:dyDescent="0.25">
      <c r="B27" s="20"/>
      <c r="C27" s="20">
        <f>SUM(C25:C25)</f>
        <v>1600000</v>
      </c>
      <c r="E27" s="20">
        <f>SUM(E25:E25)</f>
        <v>70000</v>
      </c>
      <c r="F27" s="20"/>
      <c r="H27" s="20">
        <f>SUM(H25:H26)</f>
        <v>13300</v>
      </c>
      <c r="I27" s="20"/>
      <c r="K27" s="20">
        <f>SUM(K25:K26)</f>
        <v>1000000</v>
      </c>
      <c r="L27" s="20"/>
      <c r="N27" s="21"/>
      <c r="O27" s="21"/>
    </row>
    <row r="28" spans="2:17" x14ac:dyDescent="0.25">
      <c r="B28" s="21"/>
      <c r="C28" s="18">
        <f>+C27</f>
        <v>1600000</v>
      </c>
      <c r="E28" s="21">
        <f>+E27-F27</f>
        <v>70000</v>
      </c>
      <c r="F28" s="22"/>
      <c r="H28" s="21">
        <f>+H27-I27</f>
        <v>13300</v>
      </c>
      <c r="I28" s="22"/>
      <c r="K28" s="21">
        <f>+K27-L27</f>
        <v>1000000</v>
      </c>
      <c r="L28" s="22"/>
      <c r="N28" s="21"/>
      <c r="O28" s="21"/>
    </row>
    <row r="29" spans="2:17" x14ac:dyDescent="0.25">
      <c r="O29" s="28"/>
    </row>
  </sheetData>
  <mergeCells count="14">
    <mergeCell ref="B2:C2"/>
    <mergeCell ref="E2:F2"/>
    <mergeCell ref="H2:I2"/>
    <mergeCell ref="K2:L2"/>
    <mergeCell ref="B23:C23"/>
    <mergeCell ref="E23:F23"/>
    <mergeCell ref="H23:I23"/>
    <mergeCell ref="K23:L23"/>
    <mergeCell ref="N23:O23"/>
    <mergeCell ref="B14:C14"/>
    <mergeCell ref="E14:F14"/>
    <mergeCell ref="H14:I14"/>
    <mergeCell ref="K14:L14"/>
    <mergeCell ref="N14:O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1"/>
  <sheetViews>
    <sheetView tabSelected="1" workbookViewId="0">
      <selection activeCell="D16" sqref="D16"/>
    </sheetView>
  </sheetViews>
  <sheetFormatPr baseColWidth="10" defaultRowHeight="15" x14ac:dyDescent="0.25"/>
  <cols>
    <col min="2" max="2" width="48.5703125" bestFit="1" customWidth="1"/>
    <col min="3" max="4" width="13.85546875" customWidth="1"/>
  </cols>
  <sheetData>
    <row r="3" spans="2:4" x14ac:dyDescent="0.25">
      <c r="B3" t="s">
        <v>29</v>
      </c>
    </row>
    <row r="4" spans="2:4" x14ac:dyDescent="0.25">
      <c r="B4" s="32"/>
      <c r="C4" s="32" t="s">
        <v>12</v>
      </c>
      <c r="D4" s="32" t="s">
        <v>13</v>
      </c>
    </row>
    <row r="5" spans="2:4" x14ac:dyDescent="0.25">
      <c r="B5" s="9" t="str">
        <f>+'CUENTA T'!B2:C2</f>
        <v>BANCOLOMBIA</v>
      </c>
      <c r="C5" s="29">
        <f>+'CUENTA T'!B12</f>
        <v>4192325</v>
      </c>
      <c r="D5" s="29"/>
    </row>
    <row r="6" spans="2:4" x14ac:dyDescent="0.25">
      <c r="B6" s="9" t="s">
        <v>23</v>
      </c>
      <c r="C6" s="29">
        <f>+'CUENTA T'!H12</f>
        <v>0</v>
      </c>
      <c r="D6" s="29"/>
    </row>
    <row r="7" spans="2:4" x14ac:dyDescent="0.25">
      <c r="B7" s="9" t="s">
        <v>15</v>
      </c>
      <c r="C7" s="29">
        <f>+'CUENTA T'!K12</f>
        <v>81962500</v>
      </c>
      <c r="D7" s="29"/>
    </row>
    <row r="8" spans="2:4" x14ac:dyDescent="0.25">
      <c r="B8" s="9" t="s">
        <v>25</v>
      </c>
      <c r="C8" s="29">
        <f>+'CUENTA T'!N21</f>
        <v>0</v>
      </c>
      <c r="D8" s="29"/>
    </row>
    <row r="9" spans="2:4" x14ac:dyDescent="0.25">
      <c r="B9" s="9" t="s">
        <v>21</v>
      </c>
      <c r="C9" s="29">
        <f>+'CUENTA T'!E25</f>
        <v>70000</v>
      </c>
      <c r="D9" s="29"/>
    </row>
    <row r="10" spans="2:4" x14ac:dyDescent="0.25">
      <c r="B10" s="9" t="s">
        <v>26</v>
      </c>
      <c r="C10" s="29">
        <f>+'CUENTA T'!K28</f>
        <v>1000000</v>
      </c>
      <c r="D10" s="29"/>
    </row>
    <row r="11" spans="2:4" x14ac:dyDescent="0.25">
      <c r="B11" s="9" t="s">
        <v>24</v>
      </c>
      <c r="C11" s="29">
        <f>+'CUENTA T'!B21</f>
        <v>15211875</v>
      </c>
      <c r="D11" s="29"/>
    </row>
    <row r="12" spans="2:4" x14ac:dyDescent="0.25">
      <c r="B12" s="9" t="s">
        <v>22</v>
      </c>
      <c r="C12" s="29">
        <f>+'CUENTA T'!H28</f>
        <v>13300</v>
      </c>
      <c r="D12" s="29"/>
    </row>
    <row r="13" spans="2:4" x14ac:dyDescent="0.25">
      <c r="B13" s="9" t="s">
        <v>44</v>
      </c>
      <c r="C13" s="29"/>
      <c r="D13" s="29">
        <f>+'CUENTA T'!F12</f>
        <v>100000000</v>
      </c>
    </row>
    <row r="14" spans="2:4" x14ac:dyDescent="0.25">
      <c r="B14" s="9" t="s">
        <v>27</v>
      </c>
      <c r="C14" s="29"/>
      <c r="D14" s="29">
        <f>+'CUENTA T'!F21</f>
        <v>0</v>
      </c>
    </row>
    <row r="15" spans="2:4" x14ac:dyDescent="0.25">
      <c r="B15" s="9" t="s">
        <v>28</v>
      </c>
      <c r="C15" s="29"/>
      <c r="D15" s="29">
        <f>+'CUENTA T'!I21</f>
        <v>34000</v>
      </c>
    </row>
    <row r="16" spans="2:4" x14ac:dyDescent="0.25">
      <c r="B16" s="9" t="s">
        <v>18</v>
      </c>
      <c r="C16" s="29"/>
      <c r="D16" s="29">
        <f>+'CUENTA T'!L21</f>
        <v>816000</v>
      </c>
    </row>
    <row r="17" spans="2:5" ht="15.75" thickBot="1" x14ac:dyDescent="0.3">
      <c r="B17" s="30" t="s">
        <v>20</v>
      </c>
      <c r="C17" s="31"/>
      <c r="D17" s="31">
        <f>+'CUENTA T'!C28</f>
        <v>1600000</v>
      </c>
    </row>
    <row r="18" spans="2:5" ht="15.75" thickBot="1" x14ac:dyDescent="0.3">
      <c r="B18" s="33"/>
      <c r="C18" s="34">
        <f>SUM(C5:C17)</f>
        <v>102450000</v>
      </c>
      <c r="D18" s="35">
        <f>SUM(D5:D17)</f>
        <v>102450000</v>
      </c>
    </row>
    <row r="20" spans="2:5" x14ac:dyDescent="0.25">
      <c r="E20" s="36"/>
    </row>
    <row r="21" spans="2:5" x14ac:dyDescent="0.25">
      <c r="D21" s="36">
        <f>+D18-C18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LIBRO DIARIO</vt:lpstr>
      <vt:lpstr>CUENTA T</vt:lpstr>
      <vt:lpstr>BALANCE DE PRUEBA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Yanet Gaviria Rodriguez</dc:creator>
  <cp:lastModifiedBy>Usuario de Windows</cp:lastModifiedBy>
  <dcterms:created xsi:type="dcterms:W3CDTF">2019-03-13T15:11:50Z</dcterms:created>
  <dcterms:modified xsi:type="dcterms:W3CDTF">2020-03-17T21:45:59Z</dcterms:modified>
</cp:coreProperties>
</file>